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85" windowWidth="12120" windowHeight="9120" activeTab="0"/>
  </bookViews>
  <sheets>
    <sheet name="Cam Timing vs. Compression" sheetId="1" r:id="rId1"/>
  </sheets>
  <definedNames/>
  <calcPr fullCalcOnLoad="1"/>
</workbook>
</file>

<file path=xl/comments1.xml><?xml version="1.0" encoding="utf-8"?>
<comments xmlns="http://schemas.openxmlformats.org/spreadsheetml/2006/main">
  <authors>
    <author>Mark Juric</author>
  </authors>
  <commentList>
    <comment ref="C6" authorId="0">
      <text>
        <r>
          <rPr>
            <b/>
            <sz val="8"/>
            <rFont val="Tahoma"/>
            <family val="0"/>
          </rPr>
          <t>P = piston speed in feet per minute    
S = stroke in inches                         R = engine RPM</t>
        </r>
        <r>
          <rPr>
            <sz val="8"/>
            <rFont val="Tahoma"/>
            <family val="0"/>
          </rPr>
          <t xml:space="preserve">
</t>
        </r>
      </text>
    </comment>
    <comment ref="C9" authorId="0">
      <text>
        <r>
          <rPr>
            <b/>
            <sz val="8"/>
            <rFont val="Tahoma"/>
            <family val="0"/>
          </rPr>
          <t xml:space="preserve">Z = piston acceleration in feet per second/per second                            N = engine RPM                               S = stroke length in inches                 n = rod-to-stroke ratio </t>
        </r>
      </text>
    </comment>
    <comment ref="C12" authorId="0">
      <text>
        <r>
          <rPr>
            <b/>
            <sz val="8"/>
            <rFont val="Tahoma"/>
            <family val="0"/>
          </rPr>
          <t>SE =effective stroke                            S = nominal or full stroke                               R = rod length                                  A = crankshaft angle in degrees ABDC from 0</t>
        </r>
        <r>
          <rPr>
            <b/>
            <vertAlign val="superscript"/>
            <sz val="8"/>
            <rFont val="Tahoma"/>
            <family val="2"/>
          </rPr>
          <t>0</t>
        </r>
        <r>
          <rPr>
            <b/>
            <sz val="8"/>
            <rFont val="Tahoma"/>
            <family val="0"/>
          </rPr>
          <t xml:space="preserve"> to 90</t>
        </r>
        <r>
          <rPr>
            <b/>
            <vertAlign val="superscript"/>
            <sz val="8"/>
            <rFont val="Tahoma"/>
            <family val="2"/>
          </rPr>
          <t>0</t>
        </r>
        <r>
          <rPr>
            <b/>
            <sz val="8"/>
            <rFont val="Tahoma"/>
            <family val="0"/>
          </rPr>
          <t xml:space="preserve"> </t>
        </r>
        <r>
          <rPr>
            <sz val="8"/>
            <rFont val="Tahoma"/>
            <family val="0"/>
          </rPr>
          <t xml:space="preserve">
</t>
        </r>
      </text>
    </comment>
    <comment ref="E6" authorId="0">
      <text>
        <r>
          <rPr>
            <sz val="8"/>
            <rFont val="Tahoma"/>
            <family val="2"/>
          </rPr>
          <t>About 4,000 f/m is safe for good-quality cast pistons and up to 5,000 f/m for forgings, for peak power only</t>
        </r>
      </text>
    </comment>
    <comment ref="E9" authorId="0">
      <text>
        <r>
          <rPr>
            <sz val="8"/>
            <rFont val="Tahoma"/>
            <family val="0"/>
          </rPr>
          <t xml:space="preserve">A safe limit for Z is about 100,000 f/s2, although this will cause ring flutter with 1/16" compression rings.  The crankshaft's connecting rod bearing journal is offset from the main bearing journal by exactly ½ the stroke length. 
    The ratio of rod length to stroke length (usually represented by "n") is almost always between 2.2-1 on the "long" end, and 1.4-1 on the "short" end. 99% of all motors fall between these 2 extreme limits, with most standard production designs between 2.0-1 and 1.5-1.
</t>
        </r>
      </text>
    </comment>
    <comment ref="E12" authorId="0">
      <text>
        <r>
          <rPr>
            <sz val="8"/>
            <rFont val="Tahoma"/>
            <family val="2"/>
          </rPr>
          <t>Most computer programs will require A to be converted from degrees to radians: Radians = Degrees × .017453, or Degrees × Pi ÷ 180.</t>
        </r>
      </text>
    </comment>
    <comment ref="C15" authorId="0">
      <text>
        <r>
          <rPr>
            <b/>
            <sz val="8"/>
            <rFont val="Tahoma"/>
            <family val="0"/>
          </rPr>
          <t>VN = nominal cylinder volume
B = bore
S = stroke</t>
        </r>
        <r>
          <rPr>
            <sz val="8"/>
            <rFont val="Tahoma"/>
            <family val="0"/>
          </rPr>
          <t xml:space="preserve">
</t>
        </r>
      </text>
    </comment>
    <comment ref="E15" authorId="0">
      <text>
        <r>
          <rPr>
            <sz val="8"/>
            <rFont val="Tahoma"/>
            <family val="2"/>
          </rPr>
          <t>1 cylinder</t>
        </r>
      </text>
    </comment>
    <comment ref="C18" authorId="0">
      <text>
        <r>
          <rPr>
            <b/>
            <sz val="8"/>
            <rFont val="Tahoma"/>
            <family val="0"/>
          </rPr>
          <t>VE = effective cylinder volume
B = bore
SE = effective stroke</t>
        </r>
        <r>
          <rPr>
            <sz val="8"/>
            <rFont val="Tahoma"/>
            <family val="0"/>
          </rPr>
          <t xml:space="preserve">
</t>
        </r>
      </text>
    </comment>
    <comment ref="E18" authorId="0">
      <text>
        <r>
          <rPr>
            <sz val="8"/>
            <rFont val="Tahoma"/>
            <family val="2"/>
          </rPr>
          <t>1 cylinder
Should always be less than VN</t>
        </r>
      </text>
    </comment>
    <comment ref="C21" authorId="0">
      <text>
        <r>
          <rPr>
            <b/>
            <sz val="8"/>
            <rFont val="Tahoma"/>
            <family val="0"/>
          </rPr>
          <t>CRN = nominal compression ratio
VN = nominal cylinder volume
VC = chamber volume</t>
        </r>
        <r>
          <rPr>
            <sz val="8"/>
            <rFont val="Tahoma"/>
            <family val="0"/>
          </rPr>
          <t xml:space="preserve">
</t>
        </r>
      </text>
    </comment>
    <comment ref="C24" authorId="0">
      <text>
        <r>
          <rPr>
            <b/>
            <sz val="8"/>
            <rFont val="Tahoma"/>
            <family val="0"/>
          </rPr>
          <t>CRE = effective compression ratio
VE = effective cylinder volume
VC = chamber volume</t>
        </r>
        <r>
          <rPr>
            <sz val="8"/>
            <rFont val="Tahoma"/>
            <family val="0"/>
          </rPr>
          <t xml:space="preserve">
</t>
        </r>
      </text>
    </comment>
    <comment ref="C27" authorId="0">
      <text>
        <r>
          <rPr>
            <b/>
            <sz val="8"/>
            <rFont val="Tahoma"/>
            <family val="0"/>
          </rPr>
          <t>VC = chamber volume
VN = nominal cylinder volume
CRN = nomial compression ratio</t>
        </r>
        <r>
          <rPr>
            <sz val="8"/>
            <rFont val="Tahoma"/>
            <family val="0"/>
          </rPr>
          <t xml:space="preserve">
</t>
        </r>
      </text>
    </comment>
    <comment ref="E27" authorId="0">
      <text>
        <r>
          <rPr>
            <sz val="8"/>
            <rFont val="Tahoma"/>
            <family val="2"/>
          </rPr>
          <t>Total volume (1 chamber) above piston @ TDC, in inches</t>
        </r>
        <r>
          <rPr>
            <sz val="8"/>
            <rFont val="Tahoma"/>
            <family val="0"/>
          </rPr>
          <t xml:space="preserve">
</t>
        </r>
      </text>
    </comment>
    <comment ref="C30" authorId="0">
      <text>
        <r>
          <rPr>
            <b/>
            <sz val="8"/>
            <rFont val="Tahoma"/>
            <family val="0"/>
          </rPr>
          <t>CP = cranking pressure
CRE = effective compression ratio
AP = atmospheric pressure</t>
        </r>
        <r>
          <rPr>
            <sz val="8"/>
            <rFont val="Tahoma"/>
            <family val="0"/>
          </rPr>
          <t xml:space="preserve">
</t>
        </r>
      </text>
    </comment>
    <comment ref="G29" authorId="0">
      <text>
        <r>
          <rPr>
            <sz val="8"/>
            <rFont val="Tahoma"/>
            <family val="2"/>
          </rPr>
          <t xml:space="preserve">14.7 psi @ sea level (zero elevation)
</t>
        </r>
      </text>
    </comment>
    <comment ref="G32" authorId="0">
      <text>
        <r>
          <rPr>
            <sz val="8"/>
            <rFont val="Tahoma"/>
            <family val="2"/>
          </rPr>
          <t xml:space="preserve">14.7 psi @ sea level (zero elevation)
</t>
        </r>
      </text>
    </comment>
    <comment ref="C33" authorId="0">
      <text>
        <r>
          <rPr>
            <b/>
            <sz val="8"/>
            <rFont val="Tahoma"/>
            <family val="0"/>
          </rPr>
          <t>GP = gauge pressure
CRE = effective compression ratio
AP = atmospheric pressure</t>
        </r>
        <r>
          <rPr>
            <sz val="8"/>
            <rFont val="Tahoma"/>
            <family val="0"/>
          </rPr>
          <t xml:space="preserve">
</t>
        </r>
      </text>
    </comment>
    <comment ref="C36" authorId="0">
      <text>
        <r>
          <rPr>
            <b/>
            <sz val="8"/>
            <rFont val="Tahoma"/>
            <family val="0"/>
          </rPr>
          <t>V/P = volume pressure index
CP = cranking pressure
VE = effective cylinder volume
N = number of cylinders</t>
        </r>
        <r>
          <rPr>
            <sz val="8"/>
            <rFont val="Tahoma"/>
            <family val="0"/>
          </rPr>
          <t xml:space="preserve">
</t>
        </r>
      </text>
    </comment>
    <comment ref="E35" authorId="0">
      <text>
        <r>
          <rPr>
            <sz val="8"/>
            <rFont val="Tahoma"/>
            <family val="2"/>
          </rPr>
          <t>The V/P Index number is the product of the effective volume times the effective compression ratio, times the number of cylinders, times a correction factor weighted to produce a number roughly proportionate to torque in ft./lbs.</t>
        </r>
        <r>
          <rPr>
            <sz val="8"/>
            <rFont val="Tahoma"/>
            <family val="0"/>
          </rPr>
          <t xml:space="preserve">
</t>
        </r>
      </text>
    </comment>
    <comment ref="B36" authorId="0">
      <text>
        <r>
          <rPr>
            <sz val="8"/>
            <rFont val="Tahoma"/>
            <family val="2"/>
          </rPr>
          <t xml:space="preserve">To make a V/P Index calculation, find your intake closing point from the cam manufacturer's data.  Locate this figure as the crank position, and take the stroke from that position to calculate the "effective" cylinder volume ("VE"), which is amount trapped by the closed intake valve; which is always less than the nominal volume ("VN"). Using this, calculate the effective compression ratio ("CRE"); also lower - the combustion chamber volume is unchanged, but the cylinder volume is less. At cranking speed, the absolute cranking pressure ("CP") is a function of the 1.25 power of the effective compression ratio (i.e., for 8-1 compression ratio, use 8^1.25) times atmospheric pressure (14.7 psi @ sea level, etc.). This adjustment (1.25 power) compensates for various factors, including the additional heat added to the mixture by the engine itself. Note: a slightly larger exponent (1.3 power) is normally used for calculations during the operating (torque) range of the motor, as some of these factors have greater effect at higher RPM than during cranking and at low engine speeds.
</t>
        </r>
        <r>
          <rPr>
            <sz val="8"/>
            <rFont val="Tahoma"/>
            <family val="0"/>
          </rPr>
          <t xml:space="preserve">
</t>
        </r>
      </text>
    </comment>
    <comment ref="E23" authorId="0">
      <text>
        <r>
          <rPr>
            <sz val="8"/>
            <rFont val="Tahoma"/>
            <family val="2"/>
          </rPr>
          <t>You must know 1 of VC or CRN to complete this calculation</t>
        </r>
        <r>
          <rPr>
            <b/>
            <sz val="8"/>
            <rFont val="Tahoma"/>
            <family val="0"/>
          </rPr>
          <t>.</t>
        </r>
        <r>
          <rPr>
            <sz val="8"/>
            <rFont val="Tahoma"/>
            <family val="0"/>
          </rPr>
          <t xml:space="preserve">
</t>
        </r>
      </text>
    </comment>
  </commentList>
</comments>
</file>

<file path=xl/sharedStrings.xml><?xml version="1.0" encoding="utf-8"?>
<sst xmlns="http://schemas.openxmlformats.org/spreadsheetml/2006/main" count="63" uniqueCount="45">
  <si>
    <t>Limit of engine speed based on the stress of the reciprocating components</t>
  </si>
  <si>
    <t>Description</t>
  </si>
  <si>
    <t>Formula</t>
  </si>
  <si>
    <t>P = S × R ÷ 6</t>
  </si>
  <si>
    <t>P</t>
  </si>
  <si>
    <t>S</t>
  </si>
  <si>
    <t>R</t>
  </si>
  <si>
    <t>Better method of calculating maximum RPM based on the point of fastest piston acceleration, and takes into account the rod length (longer rods improve the safe RPM slightly)</t>
  </si>
  <si>
    <r>
      <t>Z = N</t>
    </r>
    <r>
      <rPr>
        <vertAlign val="superscript"/>
        <sz val="10"/>
        <rFont val="Arial"/>
        <family val="2"/>
      </rPr>
      <t>2</t>
    </r>
    <r>
      <rPr>
        <sz val="10"/>
        <rFont val="Arial"/>
        <family val="2"/>
      </rPr>
      <t xml:space="preserve"> × S (1 + (1 ÷ 2n)) ÷ 2189</t>
    </r>
  </si>
  <si>
    <t>Z</t>
  </si>
  <si>
    <t>N</t>
  </si>
  <si>
    <t>n</t>
  </si>
  <si>
    <t>Calculate piston positions</t>
  </si>
  <si>
    <r>
      <t>SE = (S ÷ 2) + R + ((S ÷ 2) × cosA) - SQRT ((R</t>
    </r>
    <r>
      <rPr>
        <vertAlign val="superscript"/>
        <sz val="10"/>
        <rFont val="Arial"/>
        <family val="2"/>
      </rPr>
      <t>2</t>
    </r>
    <r>
      <rPr>
        <sz val="10"/>
        <rFont val="Arial"/>
        <family val="2"/>
      </rPr>
      <t>) - ((S ÷ 2) × sinA)</t>
    </r>
    <r>
      <rPr>
        <vertAlign val="superscript"/>
        <sz val="10"/>
        <rFont val="Arial"/>
        <family val="2"/>
      </rPr>
      <t>2</t>
    </r>
    <r>
      <rPr>
        <sz val="10"/>
        <rFont val="Arial"/>
        <family val="2"/>
      </rPr>
      <t>)</t>
    </r>
  </si>
  <si>
    <t>SE</t>
  </si>
  <si>
    <t>A</t>
  </si>
  <si>
    <t>Nominal cylinder volume</t>
  </si>
  <si>
    <r>
      <t>VN = B</t>
    </r>
    <r>
      <rPr>
        <vertAlign val="superscript"/>
        <sz val="10"/>
        <rFont val="Arial"/>
        <family val="2"/>
      </rPr>
      <t>2</t>
    </r>
    <r>
      <rPr>
        <sz val="10"/>
        <rFont val="Arial"/>
        <family val="2"/>
      </rPr>
      <t xml:space="preserve"> × S × .7854 </t>
    </r>
  </si>
  <si>
    <t>VN</t>
  </si>
  <si>
    <t>B</t>
  </si>
  <si>
    <t>Effective cylinder volume</t>
  </si>
  <si>
    <t>VE</t>
  </si>
  <si>
    <r>
      <t>VE = B</t>
    </r>
    <r>
      <rPr>
        <vertAlign val="superscript"/>
        <sz val="10"/>
        <rFont val="Arial"/>
        <family val="2"/>
      </rPr>
      <t>2</t>
    </r>
    <r>
      <rPr>
        <sz val="10"/>
        <rFont val="Arial"/>
        <family val="2"/>
      </rPr>
      <t xml:space="preserve"> × SE × .7854 </t>
    </r>
  </si>
  <si>
    <t>Nominal compression ratio</t>
  </si>
  <si>
    <t>CRN = (VN + VC) ÷ VC</t>
  </si>
  <si>
    <t>CRN</t>
  </si>
  <si>
    <t>VC</t>
  </si>
  <si>
    <t>Effective compression ratio</t>
  </si>
  <si>
    <t>CRE = (VE + VC) ÷ VC</t>
  </si>
  <si>
    <t>CRE</t>
  </si>
  <si>
    <t>Chamber volume</t>
  </si>
  <si>
    <t>VC = VN ÷ (CRN - 1)</t>
  </si>
  <si>
    <t>Absolute cranking pressure</t>
  </si>
  <si>
    <t>CP</t>
  </si>
  <si>
    <t>AP</t>
  </si>
  <si>
    <t>Gauge pressure</t>
  </si>
  <si>
    <t>GP</t>
  </si>
  <si>
    <t>Volume pressure index</t>
  </si>
  <si>
    <t>V/P</t>
  </si>
  <si>
    <t>Total VE</t>
  </si>
  <si>
    <t>Total VN</t>
  </si>
  <si>
    <t>Unless noted, all formulas and text copyright Jeffrey Diamond, 2000</t>
  </si>
  <si>
    <r>
      <t>CP = (CRE</t>
    </r>
    <r>
      <rPr>
        <vertAlign val="superscript"/>
        <sz val="10"/>
        <rFont val="Arial"/>
        <family val="2"/>
      </rPr>
      <t>1.2</t>
    </r>
    <r>
      <rPr>
        <sz val="10"/>
        <rFont val="Arial"/>
        <family val="2"/>
      </rPr>
      <t xml:space="preserve"> × AP)</t>
    </r>
  </si>
  <si>
    <r>
      <t>GP = (CRE</t>
    </r>
    <r>
      <rPr>
        <vertAlign val="superscript"/>
        <sz val="10"/>
        <rFont val="Arial"/>
        <family val="2"/>
      </rPr>
      <t>1.2</t>
    </r>
    <r>
      <rPr>
        <sz val="10"/>
        <rFont val="Arial"/>
        <family val="2"/>
      </rPr>
      <t xml:space="preserve"> × AP) - AP</t>
    </r>
  </si>
  <si>
    <t xml:space="preserve">V/P = CP × VE × N × .3%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</si>
</sst>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
  </numFmts>
  <fonts count="9">
    <font>
      <sz val="10"/>
      <name val="Arial"/>
      <family val="0"/>
    </font>
    <font>
      <b/>
      <sz val="10"/>
      <name val="Arial"/>
      <family val="2"/>
    </font>
    <font>
      <vertAlign val="superscript"/>
      <sz val="10"/>
      <name val="Arial"/>
      <family val="2"/>
    </font>
    <font>
      <sz val="8"/>
      <name val="Tahoma"/>
      <family val="0"/>
    </font>
    <font>
      <b/>
      <sz val="8"/>
      <name val="Tahoma"/>
      <family val="0"/>
    </font>
    <font>
      <b/>
      <vertAlign val="superscript"/>
      <sz val="8"/>
      <name val="Tahoma"/>
      <family val="2"/>
    </font>
    <font>
      <u val="single"/>
      <sz val="10"/>
      <color indexed="12"/>
      <name val="Arial"/>
      <family val="0"/>
    </font>
    <font>
      <u val="single"/>
      <sz val="10"/>
      <color indexed="36"/>
      <name val="Arial"/>
      <family val="0"/>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horizontal="center"/>
    </xf>
    <xf numFmtId="49" fontId="1" fillId="0" borderId="0" xfId="0" applyNumberFormat="1" applyFont="1" applyAlignment="1">
      <alignment horizontal="center"/>
    </xf>
    <xf numFmtId="0" fontId="0" fillId="0" borderId="0" xfId="0" applyAlignment="1">
      <alignment/>
    </xf>
    <xf numFmtId="0" fontId="1" fillId="0" borderId="0" xfId="0" applyFont="1" applyAlignment="1">
      <alignment horizontal="center" vertical="center"/>
    </xf>
    <xf numFmtId="2" fontId="0" fillId="0" borderId="0" xfId="0" applyNumberFormat="1" applyAlignment="1">
      <alignment horizontal="center" vertical="center"/>
    </xf>
    <xf numFmtId="49" fontId="0" fillId="0" borderId="1" xfId="0" applyNumberFormat="1" applyBorder="1" applyAlignment="1">
      <alignment wrapText="1"/>
    </xf>
    <xf numFmtId="0" fontId="0" fillId="0" borderId="1" xfId="0" applyFont="1" applyBorder="1" applyAlignment="1">
      <alignment horizontal="center" vertical="center"/>
    </xf>
    <xf numFmtId="49" fontId="0" fillId="0" borderId="1" xfId="0" applyNumberFormat="1" applyBorder="1" applyAlignment="1">
      <alignment vertical="top" wrapText="1"/>
    </xf>
    <xf numFmtId="167" fontId="0" fillId="0" borderId="0" xfId="0" applyNumberFormat="1" applyAlignment="1">
      <alignment horizontal="center" vertical="center"/>
    </xf>
    <xf numFmtId="0" fontId="1" fillId="0" borderId="0" xfId="0" applyFont="1" applyBorder="1" applyAlignment="1">
      <alignment horizontal="center"/>
    </xf>
    <xf numFmtId="0" fontId="0" fillId="0" borderId="0" xfId="0" applyBorder="1" applyAlignment="1">
      <alignment/>
    </xf>
    <xf numFmtId="168" fontId="0" fillId="0" borderId="0" xfId="0" applyNumberFormat="1" applyAlignment="1">
      <alignment horizontal="center" vertical="center"/>
    </xf>
    <xf numFmtId="168" fontId="0" fillId="0" borderId="0" xfId="0" applyNumberFormat="1" applyAlignment="1">
      <alignment/>
    </xf>
    <xf numFmtId="168" fontId="1" fillId="0" borderId="0" xfId="0" applyNumberFormat="1" applyFont="1" applyAlignment="1">
      <alignment horizontal="center"/>
    </xf>
    <xf numFmtId="0" fontId="6" fillId="0" borderId="0" xfId="20" applyAlignment="1">
      <alignment/>
    </xf>
    <xf numFmtId="49" fontId="6" fillId="0" borderId="0" xfId="20" applyNumberFormat="1" applyAlignment="1">
      <alignment horizontal="center"/>
    </xf>
    <xf numFmtId="167" fontId="0" fillId="0" borderId="0" xfId="0" applyNumberFormat="1" applyAlignment="1">
      <alignment/>
    </xf>
    <xf numFmtId="167" fontId="1" fillId="0" borderId="0" xfId="0" applyNumberFormat="1" applyFont="1" applyAlignment="1">
      <alignment horizontal="center"/>
    </xf>
    <xf numFmtId="0" fontId="6" fillId="0" borderId="0" xfId="20" applyFont="1" applyBorder="1" applyAlignment="1">
      <alignment/>
    </xf>
    <xf numFmtId="0" fontId="6"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ctorylibrary.com/mopar/main.htm" TargetMode="External" /><Relationship Id="rId2" Type="http://schemas.openxmlformats.org/officeDocument/2006/relationships/hyperlink" Target="http://victorylibrary.com/mopar/cam-tech-c.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6"/>
  <sheetViews>
    <sheetView tabSelected="1" workbookViewId="0" topLeftCell="A19">
      <selection activeCell="C36" sqref="C36"/>
    </sheetView>
  </sheetViews>
  <sheetFormatPr defaultColWidth="9.140625" defaultRowHeight="12.75"/>
  <cols>
    <col min="1" max="1" width="2.421875" style="11" customWidth="1"/>
    <col min="2" max="2" width="34.7109375" style="11" customWidth="1"/>
    <col min="3" max="3" width="60.7109375" style="0" customWidth="1"/>
    <col min="4" max="4" width="3.421875" style="0" customWidth="1"/>
    <col min="5" max="5" width="13.8515625" style="0" customWidth="1"/>
    <col min="6" max="6" width="9.57421875" style="0" bestFit="1" customWidth="1"/>
  </cols>
  <sheetData>
    <row r="1" spans="2:3" ht="12.75">
      <c r="B1" s="19" t="s">
        <v>41</v>
      </c>
      <c r="C1" s="20"/>
    </row>
    <row r="2" spans="3:9" ht="12.75">
      <c r="C2" s="15"/>
      <c r="I2">
        <v>2</v>
      </c>
    </row>
    <row r="3" spans="1:3" s="1" customFormat="1" ht="12.75">
      <c r="A3" s="10"/>
      <c r="B3" s="10" t="s">
        <v>1</v>
      </c>
      <c r="C3" s="16" t="s">
        <v>2</v>
      </c>
    </row>
    <row r="4" spans="1:3" s="1" customFormat="1" ht="12.75">
      <c r="A4" s="10"/>
      <c r="B4" s="10"/>
      <c r="C4" s="2"/>
    </row>
    <row r="5" spans="5:7" ht="12.75">
      <c r="E5" s="4" t="s">
        <v>4</v>
      </c>
      <c r="F5" s="4" t="s">
        <v>5</v>
      </c>
      <c r="G5" s="4" t="s">
        <v>6</v>
      </c>
    </row>
    <row r="6" spans="2:7" ht="38.25">
      <c r="B6" s="6" t="s">
        <v>0</v>
      </c>
      <c r="C6" s="7" t="s">
        <v>3</v>
      </c>
      <c r="D6" s="3"/>
      <c r="E6" s="9">
        <f>F6*G6/6</f>
        <v>3999.5833333333335</v>
      </c>
      <c r="F6" s="12">
        <v>3.31</v>
      </c>
      <c r="G6" s="12">
        <v>7250</v>
      </c>
    </row>
    <row r="7" spans="5:7" ht="12.75">
      <c r="E7" s="17"/>
      <c r="F7" s="17"/>
      <c r="G7" s="17"/>
    </row>
    <row r="8" spans="5:8" ht="12.75">
      <c r="E8" s="18" t="s">
        <v>9</v>
      </c>
      <c r="F8" s="18" t="s">
        <v>10</v>
      </c>
      <c r="G8" s="18" t="s">
        <v>5</v>
      </c>
      <c r="H8" s="1" t="s">
        <v>11</v>
      </c>
    </row>
    <row r="9" spans="2:8" ht="76.5">
      <c r="B9" s="8" t="s">
        <v>7</v>
      </c>
      <c r="C9" s="7" t="s">
        <v>8</v>
      </c>
      <c r="D9" s="3"/>
      <c r="E9" s="9">
        <f>(F9*F9)*G9*(1+(1/(2*H9)))/2189</f>
        <v>99850.18997938093</v>
      </c>
      <c r="F9" s="12">
        <v>7210</v>
      </c>
      <c r="G9" s="12">
        <v>3.31</v>
      </c>
      <c r="H9" s="5">
        <v>1.85</v>
      </c>
    </row>
    <row r="10" ht="12.75">
      <c r="E10" s="5"/>
    </row>
    <row r="11" spans="5:8" ht="12.75">
      <c r="E11" s="1" t="s">
        <v>14</v>
      </c>
      <c r="F11" s="1" t="s">
        <v>5</v>
      </c>
      <c r="G11" s="1" t="s">
        <v>6</v>
      </c>
      <c r="H11" s="1" t="s">
        <v>15</v>
      </c>
    </row>
    <row r="12" spans="2:8" ht="14.25">
      <c r="B12" s="8" t="s">
        <v>12</v>
      </c>
      <c r="C12" s="7" t="s">
        <v>13</v>
      </c>
      <c r="D12" s="3"/>
      <c r="E12" s="9">
        <f>(F12/2)+G12+((F12/2)*COS((H12*PI())/180))-SQRT(POWER(G12,2)-POWER(((F12/2)*SIN((H12*PI())/180)),2))</f>
        <v>2.9130664523528456</v>
      </c>
      <c r="F12" s="12">
        <v>3.31</v>
      </c>
      <c r="G12" s="12">
        <v>6.123</v>
      </c>
      <c r="H12" s="12">
        <v>46.5</v>
      </c>
    </row>
    <row r="13" spans="6:8" ht="12.75">
      <c r="F13" s="13"/>
      <c r="G13" s="13"/>
      <c r="H13" s="13"/>
    </row>
    <row r="14" spans="5:9" ht="12.75">
      <c r="E14" s="1" t="s">
        <v>18</v>
      </c>
      <c r="F14" s="14" t="s">
        <v>19</v>
      </c>
      <c r="G14" s="14" t="s">
        <v>5</v>
      </c>
      <c r="H14" s="14"/>
      <c r="I14" s="14" t="s">
        <v>40</v>
      </c>
    </row>
    <row r="15" spans="2:9" ht="14.25">
      <c r="B15" s="8" t="s">
        <v>16</v>
      </c>
      <c r="C15" s="7" t="s">
        <v>17</v>
      </c>
      <c r="D15" s="3"/>
      <c r="E15" s="9">
        <f>POWER(F15,2)*G15*0.7854</f>
        <v>42.4308391584</v>
      </c>
      <c r="F15" s="12">
        <v>4.04</v>
      </c>
      <c r="G15" s="12">
        <f>F12</f>
        <v>3.31</v>
      </c>
      <c r="H15" s="12"/>
      <c r="I15">
        <f>E15*H36</f>
        <v>339.4467132672</v>
      </c>
    </row>
    <row r="16" spans="6:8" ht="12.75">
      <c r="F16" s="13"/>
      <c r="G16" s="13"/>
      <c r="H16" s="13"/>
    </row>
    <row r="17" spans="5:9" ht="12.75">
      <c r="E17" s="1" t="s">
        <v>21</v>
      </c>
      <c r="F17" s="14" t="s">
        <v>19</v>
      </c>
      <c r="G17" s="14" t="s">
        <v>14</v>
      </c>
      <c r="H17" s="14"/>
      <c r="I17" s="14" t="s">
        <v>39</v>
      </c>
    </row>
    <row r="18" spans="2:9" ht="14.25">
      <c r="B18" s="8" t="s">
        <v>20</v>
      </c>
      <c r="C18" s="7" t="s">
        <v>22</v>
      </c>
      <c r="D18" s="3"/>
      <c r="E18" s="9">
        <f>POWER(F18,2)*G18*0.7854</f>
        <v>37.34255410801042</v>
      </c>
      <c r="F18" s="12">
        <v>4.04</v>
      </c>
      <c r="G18" s="12">
        <f>E12</f>
        <v>2.9130664523528456</v>
      </c>
      <c r="H18" s="12"/>
      <c r="I18">
        <f>E18*H36</f>
        <v>298.74043286408335</v>
      </c>
    </row>
    <row r="19" spans="6:8" ht="12.75">
      <c r="F19" s="13"/>
      <c r="G19" s="13"/>
      <c r="H19" s="13"/>
    </row>
    <row r="20" spans="5:8" ht="12.75">
      <c r="E20" s="1" t="s">
        <v>25</v>
      </c>
      <c r="F20" s="14" t="s">
        <v>18</v>
      </c>
      <c r="G20" s="14" t="s">
        <v>26</v>
      </c>
      <c r="H20" s="14"/>
    </row>
    <row r="21" spans="2:8" ht="12.75">
      <c r="B21" s="8" t="s">
        <v>23</v>
      </c>
      <c r="C21" s="7" t="s">
        <v>24</v>
      </c>
      <c r="D21" s="3"/>
      <c r="E21" s="9">
        <f>(F21+G21)/G21</f>
        <v>9.993400000000001</v>
      </c>
      <c r="F21" s="12">
        <f>E15</f>
        <v>42.4308391584</v>
      </c>
      <c r="G21" s="12">
        <f>E27</f>
        <v>4.717997549136033</v>
      </c>
      <c r="H21" s="12"/>
    </row>
    <row r="22" spans="6:8" ht="12.75">
      <c r="F22" s="13"/>
      <c r="G22" s="13"/>
      <c r="H22" s="13"/>
    </row>
    <row r="23" spans="5:10" ht="12.75">
      <c r="E23" s="1" t="s">
        <v>29</v>
      </c>
      <c r="F23" s="14" t="s">
        <v>21</v>
      </c>
      <c r="G23" s="14" t="s">
        <v>26</v>
      </c>
      <c r="H23" s="14"/>
      <c r="J23" s="14"/>
    </row>
    <row r="24" spans="2:10" ht="12.75">
      <c r="B24" s="8" t="s">
        <v>27</v>
      </c>
      <c r="C24" s="7" t="s">
        <v>28</v>
      </c>
      <c r="D24" s="3"/>
      <c r="E24" s="9">
        <f>(F24+G24)/G24</f>
        <v>8.914915961507576</v>
      </c>
      <c r="F24" s="12">
        <f>E18</f>
        <v>37.34255410801042</v>
      </c>
      <c r="G24" s="12">
        <f>E27</f>
        <v>4.717997549136033</v>
      </c>
      <c r="J24" s="14"/>
    </row>
    <row r="25" spans="6:8" ht="12.75">
      <c r="F25" s="13"/>
      <c r="G25" s="13"/>
      <c r="H25" s="13"/>
    </row>
    <row r="26" spans="5:8" ht="12.75">
      <c r="E26" s="1" t="s">
        <v>26</v>
      </c>
      <c r="F26" s="14" t="s">
        <v>18</v>
      </c>
      <c r="G26" s="14" t="s">
        <v>25</v>
      </c>
      <c r="H26" s="14"/>
    </row>
    <row r="27" spans="2:8" ht="12.75">
      <c r="B27" s="8" t="s">
        <v>30</v>
      </c>
      <c r="C27" s="7" t="s">
        <v>31</v>
      </c>
      <c r="D27" s="3"/>
      <c r="E27" s="9">
        <f>F27/(G27-1)</f>
        <v>4.717997549136033</v>
      </c>
      <c r="F27" s="12">
        <f>E15</f>
        <v>42.4308391584</v>
      </c>
      <c r="G27" s="13">
        <v>9.9934</v>
      </c>
      <c r="H27" s="12"/>
    </row>
    <row r="28" spans="6:8" ht="12.75">
      <c r="F28" s="13"/>
      <c r="G28" s="13"/>
      <c r="H28" s="13"/>
    </row>
    <row r="29" spans="5:8" ht="12.75">
      <c r="E29" s="1" t="s">
        <v>33</v>
      </c>
      <c r="F29" s="14" t="s">
        <v>29</v>
      </c>
      <c r="G29" s="14" t="s">
        <v>34</v>
      </c>
      <c r="H29" s="14"/>
    </row>
    <row r="30" spans="2:8" ht="14.25">
      <c r="B30" s="8" t="s">
        <v>32</v>
      </c>
      <c r="C30" s="7" t="s">
        <v>42</v>
      </c>
      <c r="D30" s="3"/>
      <c r="E30" s="9">
        <f>POWER(F30,1.2)*G30</f>
        <v>202.98223914993835</v>
      </c>
      <c r="F30" s="12">
        <f>E24</f>
        <v>8.914915961507576</v>
      </c>
      <c r="G30" s="12">
        <v>14.7</v>
      </c>
      <c r="H30" s="12"/>
    </row>
    <row r="31" spans="6:8" ht="12.75">
      <c r="F31" s="13"/>
      <c r="G31" s="13"/>
      <c r="H31" s="13"/>
    </row>
    <row r="32" spans="5:8" ht="12.75">
      <c r="E32" s="1" t="s">
        <v>36</v>
      </c>
      <c r="F32" s="14" t="s">
        <v>29</v>
      </c>
      <c r="G32" s="14" t="s">
        <v>34</v>
      </c>
      <c r="H32" s="14"/>
    </row>
    <row r="33" spans="2:8" ht="14.25">
      <c r="B33" s="8" t="s">
        <v>35</v>
      </c>
      <c r="C33" s="7" t="s">
        <v>43</v>
      </c>
      <c r="D33" s="3"/>
      <c r="E33" s="9">
        <f>(POWER(F33,1.2)*G33)-G33</f>
        <v>188.28223914993836</v>
      </c>
      <c r="F33" s="12">
        <f>E24</f>
        <v>8.914915961507576</v>
      </c>
      <c r="G33" s="12">
        <v>14.7</v>
      </c>
      <c r="H33" s="12"/>
    </row>
    <row r="34" spans="6:8" ht="12.75">
      <c r="F34" s="13"/>
      <c r="G34" s="13"/>
      <c r="H34" s="13"/>
    </row>
    <row r="35" spans="5:8" ht="12.75">
      <c r="E35" s="1" t="s">
        <v>38</v>
      </c>
      <c r="F35" s="14" t="s">
        <v>33</v>
      </c>
      <c r="G35" s="14" t="s">
        <v>21</v>
      </c>
      <c r="H35" s="14" t="s">
        <v>10</v>
      </c>
    </row>
    <row r="36" spans="2:8" ht="12.75">
      <c r="B36" s="8" t="s">
        <v>37</v>
      </c>
      <c r="C36" s="7" t="s">
        <v>44</v>
      </c>
      <c r="D36" s="3"/>
      <c r="E36" s="9">
        <f>F36*G36*H36*0.6%</f>
        <v>363.8340119242408</v>
      </c>
      <c r="F36" s="12">
        <f>E30</f>
        <v>202.98223914993835</v>
      </c>
      <c r="G36" s="12">
        <f>E18</f>
        <v>37.34255410801042</v>
      </c>
      <c r="H36" s="12">
        <v>8</v>
      </c>
    </row>
    <row r="37" ht="12.75"/>
  </sheetData>
  <mergeCells count="1">
    <mergeCell ref="B1:C1"/>
  </mergeCells>
  <hyperlinks>
    <hyperlink ref="B1:C1" r:id="rId1" tooltip="http://www.victorylibrary.com/mopar/main.htm" display="Unless noted, all formulas and text copyright Jeffrey Diamond, 2000, http://www.victorylibary.com/mopar/main.htm"/>
    <hyperlink ref="C3" r:id="rId2" display="Formula"/>
  </hyperlinks>
  <printOptions/>
  <pageMargins left="0.75" right="0.75" top="1" bottom="1" header="0.5" footer="0.5"/>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Host divine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Juric</dc:creator>
  <cp:keywords/>
  <dc:description/>
  <cp:lastModifiedBy>Jeffrey Diamond</cp:lastModifiedBy>
  <dcterms:created xsi:type="dcterms:W3CDTF">2000-09-14T14:22:08Z</dcterms:created>
  <dcterms:modified xsi:type="dcterms:W3CDTF">2003-10-01T04:47:41Z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